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4"/>
  <workbookPr/>
  <mc:AlternateContent xmlns:mc="http://schemas.openxmlformats.org/markup-compatibility/2006">
    <mc:Choice Requires="x15">
      <x15ac:absPath xmlns:x15ac="http://schemas.microsoft.com/office/spreadsheetml/2010/11/ac" url="/Users/robertburns/Desktop/"/>
    </mc:Choice>
  </mc:AlternateContent>
  <xr:revisionPtr revIDLastSave="0" documentId="13_ncr:1_{51C38A5F-9DEE-B541-9074-E4576FA23BBC}" xr6:coauthVersionLast="47" xr6:coauthVersionMax="47" xr10:uidLastSave="{00000000-0000-0000-0000-000000000000}"/>
  <bookViews>
    <workbookView xWindow="740" yWindow="500" windowWidth="33340" windowHeight="20800" xr2:uid="{00000000-000D-0000-FFFF-FFFF00000000}"/>
  </bookViews>
  <sheets>
    <sheet name="Queen Calendar" sheetId="6" r:id="rId1"/>
  </sheets>
  <definedNames>
    <definedName name="_xlnm.Print_Area" localSheetId="0">'Queen Calendar'!$A$1:$H$50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G20" i="6"/>
  <c r="G21" i="6"/>
  <c r="H21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3" i="6"/>
  <c r="H5" i="6"/>
  <c r="H4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</calcChain>
</file>

<file path=xl/sharedStrings.xml><?xml version="1.0" encoding="utf-8"?>
<sst xmlns="http://schemas.openxmlformats.org/spreadsheetml/2006/main" count="133" uniqueCount="111">
  <si>
    <t xml:space="preserve"> </t>
  </si>
  <si>
    <t>Day</t>
  </si>
  <si>
    <t>Stage</t>
  </si>
  <si>
    <t>egg</t>
  </si>
  <si>
    <t>adult</t>
  </si>
  <si>
    <t>1st larval</t>
  </si>
  <si>
    <t>2nd larval</t>
  </si>
  <si>
    <t>3rd larval</t>
  </si>
  <si>
    <t>4th larval</t>
  </si>
  <si>
    <t>Cacoon spinning begins</t>
  </si>
  <si>
    <t>Color develops in the eye</t>
  </si>
  <si>
    <t xml:space="preserve">Mating </t>
  </si>
  <si>
    <t>Egg laying</t>
  </si>
  <si>
    <t>Orientation Flights</t>
  </si>
  <si>
    <t>Pupal form develops</t>
  </si>
  <si>
    <t>Color begins to develop in the thorax</t>
  </si>
  <si>
    <t>Color begins to develop in the abdomen</t>
  </si>
  <si>
    <t>2-5 days</t>
  </si>
  <si>
    <t xml:space="preserve">Egg is laid   </t>
  </si>
  <si>
    <t xml:space="preserve">Red eye   </t>
  </si>
  <si>
    <t xml:space="preserve">Yellowing of thorax   </t>
  </si>
  <si>
    <t xml:space="preserve">Yellowing of abdomen   </t>
  </si>
  <si>
    <t xml:space="preserve">Emergence  </t>
  </si>
  <si>
    <t>Adult takes orientation flights 3-5 days later.</t>
  </si>
  <si>
    <t xml:space="preserve"> 1st instar   (moult)</t>
  </si>
  <si>
    <t xml:space="preserve"> 2nd instar (moult)</t>
  </si>
  <si>
    <t xml:space="preserve"> 3rd instar (moult)</t>
  </si>
  <si>
    <t xml:space="preserve"> gorging</t>
  </si>
  <si>
    <t xml:space="preserve">  5th moult</t>
  </si>
  <si>
    <t xml:space="preserve">Cell is sealed   </t>
  </si>
  <si>
    <t>pre-pupa</t>
  </si>
  <si>
    <t>pupa</t>
  </si>
  <si>
    <t>The wings, legs, and mouth parts are freed;  the pupa becomes an adult</t>
  </si>
  <si>
    <t>larva</t>
  </si>
  <si>
    <t>Sealing begins</t>
  </si>
  <si>
    <t xml:space="preserve">Pupa moult   </t>
  </si>
  <si>
    <t>larva /   pre-pupa</t>
  </si>
  <si>
    <t>Kingdom: Animalia</t>
  </si>
  <si>
    <t>Phylum: Arthropda</t>
  </si>
  <si>
    <t>Class: Insecta</t>
  </si>
  <si>
    <t>Order: Hymenoptera</t>
  </si>
  <si>
    <t>Family: Apiidae</t>
  </si>
  <si>
    <t>Genus: Apis</t>
  </si>
  <si>
    <t>Species: Apis mellifera</t>
  </si>
  <si>
    <t>Species: Apis mellifera (common western honey bee)</t>
  </si>
  <si>
    <t>Sealed; gorging on remaining food in cell</t>
  </si>
  <si>
    <t xml:space="preserve"> 4th instar (no moult)</t>
  </si>
  <si>
    <t>Adult Queen</t>
  </si>
  <si>
    <t>Life Span</t>
  </si>
  <si>
    <t>Winter</t>
  </si>
  <si>
    <t>Summer</t>
  </si>
  <si>
    <t>3 - 4 Years</t>
  </si>
  <si>
    <t>18-22</t>
  </si>
  <si>
    <t>23-31*</t>
  </si>
  <si>
    <t>Day's Cycle</t>
  </si>
  <si>
    <t>Body Length</t>
  </si>
  <si>
    <t>nearly 200 mg</t>
  </si>
  <si>
    <t>Hatching Body Weight</t>
  </si>
  <si>
    <t>Sex</t>
  </si>
  <si>
    <t>Apis</t>
  </si>
  <si>
    <t>mellifera</t>
  </si>
  <si>
    <t>carnica</t>
  </si>
  <si>
    <t>scutellata</t>
  </si>
  <si>
    <t>ligustica</t>
  </si>
  <si>
    <t>caucasia</t>
  </si>
  <si>
    <t>*Africa (central, west) S.&amp;C. America  Southern USA</t>
  </si>
  <si>
    <t>Apis mellifera carnica       Apis mellifera caucasia     Apis mellifera ligustica</t>
  </si>
  <si>
    <t>Female</t>
  </si>
  <si>
    <t>*Italian    (dark banded, light banded, &amp; golden)</t>
  </si>
  <si>
    <t>FERTILIZED       EGG TYPE</t>
  </si>
  <si>
    <t>hatching</t>
  </si>
  <si>
    <t>Standard E. Cell Size</t>
  </si>
  <si>
    <t>Queen</t>
  </si>
  <si>
    <t>Queen Cell Position</t>
  </si>
  <si>
    <t>Vertical</t>
  </si>
  <si>
    <t>Adult takes mating/nuptial flights</t>
  </si>
  <si>
    <t>*peanut shape</t>
  </si>
  <si>
    <t>and is able to chew thru the cell. The queen emerges</t>
  </si>
  <si>
    <t>*Slovenia, eastern Alps, Balkans</t>
  </si>
  <si>
    <t>*dark bee of northern Europe</t>
  </si>
  <si>
    <t>*Russian</t>
  </si>
  <si>
    <t>Apis mellifera mellifera   Apis melliefera scutellata</t>
  </si>
  <si>
    <t>*neither Italian nor Carniolian but most charactistics of Caucasian…originates from Primorsky Krai (provence of far south-eastern Russia -borders China, N. Korea)</t>
  </si>
  <si>
    <t>15 - 27 mm</t>
  </si>
  <si>
    <t>50% +100% =150 / 2 = 75%</t>
  </si>
  <si>
    <t>RELATIVE TO MOTHER QUEEN &amp; SAME DRONE</t>
  </si>
  <si>
    <t>BASIC GENETICS</t>
  </si>
  <si>
    <t>Super-sister - Workers</t>
  </si>
  <si>
    <t>Drones</t>
  </si>
  <si>
    <r>
      <t xml:space="preserve">Food:  Royal jelly - glandular secretion / 2 copies of working protein (2nd protein </t>
    </r>
    <r>
      <rPr>
        <i/>
        <sz val="10"/>
        <rFont val="Arial"/>
        <family val="2"/>
      </rPr>
      <t>feminizer</t>
    </r>
    <r>
      <rPr>
        <sz val="10"/>
        <rFont val="Arial"/>
        <family val="2"/>
      </rPr>
      <t xml:space="preserve"> - ovipositor/venom)</t>
    </r>
  </si>
  <si>
    <t>6-13</t>
  </si>
  <si>
    <t>Mated adult begins to lay after mating 2-5 days later</t>
  </si>
  <si>
    <t>10+</t>
  </si>
  <si>
    <t>Bees, most ants, and wasps work like this sytem.</t>
  </si>
  <si>
    <t>Diploid - 2 complete sets of chromosomes, 1 from each parent</t>
  </si>
  <si>
    <t>Haploid - unpaired, single set chromosomes</t>
  </si>
  <si>
    <t>Sister is the relationship between female siblings of the same father and mother.  Males are the combination clone of their mothers.</t>
  </si>
  <si>
    <t>*Haplo-diploidy is a sex-determination system. Each worker is 50% of the queen's and 100% of the drone's genetics</t>
  </si>
  <si>
    <t>The best queens are reared from 1-2 day-old larvae.*</t>
  </si>
  <si>
    <t>*Central Caucaus (Georgia, Turkey, Armenia, Black Sea area)</t>
  </si>
  <si>
    <t xml:space="preserve"> 6th moult</t>
  </si>
  <si>
    <t xml:space="preserve"> (emerging)</t>
  </si>
  <si>
    <t>Super-sister workers are 75% genetically related, resulting from the same sub-family members. (75% average relations). Workers are more related to each other than even to their mother queen. These are workers in a colony from the same drone father. They inherit exactly the same genes from their father drone. Workers in a colony from the same father are 'super-sister' related. It's only possible to get 1 of 2 sets of chromosomes from the queen, and these make up 1/2 or 50% of the queen's genetic contribution.</t>
  </si>
  <si>
    <t>Robt Burns  Handout  7/11/2006; updated 03/22/2017</t>
  </si>
  <si>
    <t xml:space="preserve">European Honey Bee - Queen Bee Development Stages </t>
  </si>
  <si>
    <t xml:space="preserve">100% related to the queen of the hive. Father-less but have a grand-father. Drones are full brothers to each-other. Queen is only 50% related to each drone and 50% related to each worker. Essentially, the drone's mother (the queen) is the drone's genetic father. Drones only have daughters-no sons. </t>
  </si>
  <si>
    <t>Date</t>
  </si>
  <si>
    <t>Too Old to choose…</t>
  </si>
  <si>
    <t xml:space="preserve">ENTER the date you are going to graft below here:  </t>
  </si>
  <si>
    <t>*Juvenile Hormone (JH) switch is known to be involved in the queen-worker caste differentiation during larval stage.</t>
  </si>
  <si>
    <t>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</si>
</sst>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right" vertical="center"/>
    </xf>
    <xf numFmtId="0" fontId="8" fillId="5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righ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1" fillId="7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workbookViewId="0">
      <selection activeCell="F4" sqref="F4"/>
    </sheetView>
  </sheetViews>
  <sheetFormatPr baseColWidth="10" defaultColWidth="8.83203125" defaultRowHeight="13" x14ac:dyDescent="0.15"/>
  <cols>
    <col min="1" max="1" width="24.33203125" customWidth="1"/>
    <col min="4" max="4" width="3.83203125" customWidth="1"/>
    <col min="5" max="5" width="16.33203125" customWidth="1"/>
    <col min="6" max="6" width="46.5" customWidth="1"/>
    <col min="7" max="7" width="18.1640625" bestFit="1" customWidth="1"/>
    <col min="8" max="8" width="10.33203125" bestFit="1" customWidth="1"/>
  </cols>
  <sheetData>
    <row r="1" spans="1:8" ht="20" x14ac:dyDescent="0.2">
      <c r="A1" s="55" t="s">
        <v>104</v>
      </c>
      <c r="B1" s="55"/>
      <c r="C1" s="55"/>
      <c r="D1" s="55"/>
      <c r="E1" s="55"/>
      <c r="F1" s="55"/>
    </row>
    <row r="2" spans="1:8" ht="18.75" customHeight="1" thickBot="1" x14ac:dyDescent="0.25">
      <c r="B2" s="6" t="s">
        <v>1</v>
      </c>
      <c r="C2" s="7" t="s">
        <v>2</v>
      </c>
      <c r="E2" s="1"/>
      <c r="F2" s="31" t="s">
        <v>103</v>
      </c>
      <c r="G2" s="6" t="s">
        <v>1</v>
      </c>
      <c r="H2" s="7" t="s">
        <v>106</v>
      </c>
    </row>
    <row r="3" spans="1:8" ht="30" customHeight="1" thickTop="1" thickBot="1" x14ac:dyDescent="0.2">
      <c r="A3" s="2" t="s">
        <v>18</v>
      </c>
      <c r="B3" s="5">
        <v>1</v>
      </c>
      <c r="C3" s="20" t="s">
        <v>3</v>
      </c>
      <c r="D3" s="15">
        <v>1</v>
      </c>
      <c r="E3" s="26" t="s">
        <v>69</v>
      </c>
      <c r="F3" s="46" t="s">
        <v>108</v>
      </c>
      <c r="G3" s="42" t="str">
        <f>TEXT($F$4-4,("dddd"))</f>
        <v>Sunday</v>
      </c>
      <c r="H3" s="43">
        <f>$F$4-4</f>
        <v>45039</v>
      </c>
    </row>
    <row r="4" spans="1:8" ht="30" customHeight="1" thickTop="1" thickBot="1" x14ac:dyDescent="0.2">
      <c r="A4" s="2"/>
      <c r="B4" s="5">
        <v>2</v>
      </c>
      <c r="C4" s="20" t="s">
        <v>3</v>
      </c>
      <c r="D4" s="15">
        <v>2</v>
      </c>
      <c r="F4" s="58">
        <v>45043</v>
      </c>
      <c r="G4" s="42" t="str">
        <f>TEXT($F$4-3,("dddd"))</f>
        <v>Monday</v>
      </c>
      <c r="H4" s="43">
        <f>$F$4-3</f>
        <v>45040</v>
      </c>
    </row>
    <row r="5" spans="1:8" ht="30" customHeight="1" thickTop="1" thickBot="1" x14ac:dyDescent="0.2">
      <c r="A5" s="2"/>
      <c r="B5" s="5">
        <v>3</v>
      </c>
      <c r="C5" s="20" t="s">
        <v>3</v>
      </c>
      <c r="D5" s="15">
        <v>3</v>
      </c>
      <c r="E5" s="9" t="s">
        <v>70</v>
      </c>
      <c r="F5" s="4" t="s">
        <v>98</v>
      </c>
      <c r="G5" s="42" t="str">
        <f>TEXT($F$4-2,("dddd"))</f>
        <v>Tuesday</v>
      </c>
      <c r="H5" s="43">
        <f>$F$4-2</f>
        <v>45041</v>
      </c>
    </row>
    <row r="6" spans="1:8" ht="30" customHeight="1" thickTop="1" thickBot="1" x14ac:dyDescent="0.2">
      <c r="A6" s="2"/>
      <c r="B6" s="5">
        <v>4</v>
      </c>
      <c r="C6" s="19" t="s">
        <v>5</v>
      </c>
      <c r="D6" s="13">
        <v>1</v>
      </c>
      <c r="E6" s="28" t="s">
        <v>24</v>
      </c>
      <c r="F6" s="49" t="s">
        <v>109</v>
      </c>
      <c r="G6" s="45" t="str">
        <f>TEXT($F$4-1,("dddd"))</f>
        <v>Wednesday</v>
      </c>
      <c r="H6" s="44">
        <f>$F$4-1</f>
        <v>45042</v>
      </c>
    </row>
    <row r="7" spans="1:8" ht="30" customHeight="1" thickTop="1" thickBot="1" x14ac:dyDescent="0.2">
      <c r="A7" s="2"/>
      <c r="B7" s="5">
        <v>5</v>
      </c>
      <c r="C7" s="19" t="s">
        <v>6</v>
      </c>
      <c r="D7" s="13">
        <v>2</v>
      </c>
      <c r="E7" s="30" t="s">
        <v>25</v>
      </c>
      <c r="F7" s="17" t="s">
        <v>89</v>
      </c>
      <c r="G7" s="45" t="str">
        <f>TEXT($F$4-0,("dddd"))</f>
        <v>Thursday</v>
      </c>
      <c r="H7" s="44">
        <f>$F$4</f>
        <v>45043</v>
      </c>
    </row>
    <row r="8" spans="1:8" ht="30" customHeight="1" thickTop="1" thickBot="1" x14ac:dyDescent="0.2">
      <c r="A8" s="2"/>
      <c r="B8" s="5">
        <v>6</v>
      </c>
      <c r="C8" s="19" t="s">
        <v>7</v>
      </c>
      <c r="D8" s="13">
        <v>3</v>
      </c>
      <c r="E8" s="28" t="s">
        <v>26</v>
      </c>
      <c r="F8" s="17" t="s">
        <v>107</v>
      </c>
      <c r="G8" s="42" t="str">
        <f>TEXT($F$4+1,("dddd"))</f>
        <v>Friday</v>
      </c>
      <c r="H8" s="43">
        <f>$F$4+1</f>
        <v>45044</v>
      </c>
    </row>
    <row r="9" spans="1:8" ht="30" customHeight="1" thickTop="1" thickBot="1" x14ac:dyDescent="0.2">
      <c r="A9" s="2"/>
      <c r="B9" s="5">
        <v>7</v>
      </c>
      <c r="C9" s="19" t="s">
        <v>8</v>
      </c>
      <c r="D9" s="13">
        <v>4</v>
      </c>
      <c r="E9" s="28" t="s">
        <v>46</v>
      </c>
      <c r="F9" s="3" t="s">
        <v>34</v>
      </c>
      <c r="G9" s="42" t="str">
        <f>TEXT($F$4+2,("dddd"))</f>
        <v>Saturday</v>
      </c>
      <c r="H9" s="43">
        <f>$F$4+2</f>
        <v>45045</v>
      </c>
    </row>
    <row r="10" spans="1:8" ht="30" customHeight="1" thickTop="1" thickBot="1" x14ac:dyDescent="0.2">
      <c r="A10" s="22" t="s">
        <v>29</v>
      </c>
      <c r="B10" s="5">
        <v>8</v>
      </c>
      <c r="C10" s="19" t="s">
        <v>33</v>
      </c>
      <c r="D10" s="14">
        <v>5</v>
      </c>
      <c r="E10" s="29" t="s">
        <v>27</v>
      </c>
      <c r="F10" s="3" t="s">
        <v>45</v>
      </c>
      <c r="G10" s="42" t="str">
        <f>TEXT($F$4+3,("dddd"))</f>
        <v>Sunday</v>
      </c>
      <c r="H10" s="43">
        <f>$F$4+3</f>
        <v>45046</v>
      </c>
    </row>
    <row r="11" spans="1:8" ht="30" customHeight="1" thickTop="1" thickBot="1" x14ac:dyDescent="0.2">
      <c r="A11" s="2"/>
      <c r="B11" s="5">
        <v>9</v>
      </c>
      <c r="C11" s="16" t="s">
        <v>36</v>
      </c>
      <c r="D11" s="12">
        <v>1</v>
      </c>
      <c r="E11" s="29" t="s">
        <v>27</v>
      </c>
      <c r="F11" s="3" t="s">
        <v>9</v>
      </c>
      <c r="G11" s="42" t="str">
        <f>TEXT($F$4+4,("dddd"))</f>
        <v>Monday</v>
      </c>
      <c r="H11" s="43">
        <f>$F$4+4</f>
        <v>45047</v>
      </c>
    </row>
    <row r="12" spans="1:8" ht="30" customHeight="1" thickTop="1" thickBot="1" x14ac:dyDescent="0.2">
      <c r="A12" s="2"/>
      <c r="B12" s="5">
        <v>10</v>
      </c>
      <c r="C12" s="18" t="s">
        <v>30</v>
      </c>
      <c r="D12" s="12">
        <v>2</v>
      </c>
      <c r="E12" s="28" t="s">
        <v>28</v>
      </c>
      <c r="F12" t="s">
        <v>14</v>
      </c>
      <c r="G12" s="42" t="str">
        <f>TEXT($F$4+5,("dddd"))</f>
        <v>Tuesday</v>
      </c>
      <c r="H12" s="43">
        <f>$F$4+5</f>
        <v>45048</v>
      </c>
    </row>
    <row r="13" spans="1:8" ht="30" customHeight="1" thickTop="1" thickBot="1" x14ac:dyDescent="0.2">
      <c r="A13" s="2"/>
      <c r="B13" s="5">
        <v>11</v>
      </c>
      <c r="C13" s="18" t="s">
        <v>31</v>
      </c>
      <c r="D13" s="12">
        <v>3</v>
      </c>
      <c r="G13" s="42" t="str">
        <f>TEXT($F$4+6,("dddd"))</f>
        <v>Wednesday</v>
      </c>
      <c r="H13" s="43">
        <f>$F$4+6</f>
        <v>45049</v>
      </c>
    </row>
    <row r="14" spans="1:8" ht="30" customHeight="1" thickTop="1" thickBot="1" x14ac:dyDescent="0.2">
      <c r="A14" s="2" t="s">
        <v>19</v>
      </c>
      <c r="B14" s="5">
        <v>12</v>
      </c>
      <c r="C14" s="18" t="s">
        <v>31</v>
      </c>
      <c r="D14" s="12">
        <v>4</v>
      </c>
      <c r="F14" t="s">
        <v>10</v>
      </c>
      <c r="G14" s="42" t="str">
        <f>TEXT($F$4+7,("dddd"))</f>
        <v>Thursday</v>
      </c>
      <c r="H14" s="43">
        <f>$F$4+7</f>
        <v>45050</v>
      </c>
    </row>
    <row r="15" spans="1:8" ht="30" customHeight="1" thickTop="1" thickBot="1" x14ac:dyDescent="0.2">
      <c r="A15" s="2" t="s">
        <v>20</v>
      </c>
      <c r="B15" s="5">
        <v>13</v>
      </c>
      <c r="C15" s="18" t="s">
        <v>31</v>
      </c>
      <c r="D15" s="12">
        <v>5</v>
      </c>
      <c r="F15" s="3" t="s">
        <v>15</v>
      </c>
      <c r="G15" s="42" t="str">
        <f>TEXT($F$4+8,("dddd"))</f>
        <v>Friday</v>
      </c>
      <c r="H15" s="43">
        <f>$F$4+8</f>
        <v>45051</v>
      </c>
    </row>
    <row r="16" spans="1:8" ht="30" customHeight="1" thickTop="1" thickBot="1" x14ac:dyDescent="0.2">
      <c r="A16" s="2" t="s">
        <v>21</v>
      </c>
      <c r="B16" s="5">
        <v>14</v>
      </c>
      <c r="C16" s="18" t="s">
        <v>31</v>
      </c>
      <c r="D16" s="12">
        <v>6</v>
      </c>
      <c r="F16" s="3" t="s">
        <v>16</v>
      </c>
      <c r="G16" s="42" t="str">
        <f>TEXT($F$4+9,("dddd"))</f>
        <v>Saturday</v>
      </c>
      <c r="H16" s="43">
        <f>$F$4+9</f>
        <v>45052</v>
      </c>
    </row>
    <row r="17" spans="1:8" ht="30" customHeight="1" thickTop="1" thickBot="1" x14ac:dyDescent="0.2">
      <c r="A17" s="2" t="s">
        <v>35</v>
      </c>
      <c r="B17" s="5">
        <v>15</v>
      </c>
      <c r="C17" s="18" t="s">
        <v>31</v>
      </c>
      <c r="D17" s="12">
        <v>7</v>
      </c>
      <c r="E17" s="10" t="s">
        <v>100</v>
      </c>
      <c r="F17" s="3" t="s">
        <v>32</v>
      </c>
      <c r="G17" s="42" t="str">
        <f>TEXT($F$4+10,("dddd"))</f>
        <v>Sunday</v>
      </c>
      <c r="H17" s="43">
        <f>$F$4+10</f>
        <v>45053</v>
      </c>
    </row>
    <row r="18" spans="1:8" ht="30" customHeight="1" thickTop="1" thickBot="1" x14ac:dyDescent="0.2">
      <c r="A18" s="2" t="s">
        <v>22</v>
      </c>
      <c r="B18" s="5">
        <v>16</v>
      </c>
      <c r="C18" s="24" t="s">
        <v>4</v>
      </c>
      <c r="D18" s="12">
        <v>8</v>
      </c>
      <c r="E18" s="47" t="s">
        <v>101</v>
      </c>
      <c r="F18" s="48" t="s">
        <v>77</v>
      </c>
      <c r="G18" s="45" t="str">
        <f>TEXT($F$4+11,("dddd"))</f>
        <v>Monday</v>
      </c>
      <c r="H18" s="44">
        <f>$F$4+11</f>
        <v>45054</v>
      </c>
    </row>
    <row r="19" spans="1:8" ht="15" thickTop="1" thickBot="1" x14ac:dyDescent="0.2">
      <c r="D19" s="11">
        <v>16</v>
      </c>
      <c r="E19" s="21" t="s">
        <v>54</v>
      </c>
      <c r="F19" t="s">
        <v>0</v>
      </c>
    </row>
    <row r="20" spans="1:8" ht="25" thickTop="1" thickBot="1" x14ac:dyDescent="0.2">
      <c r="A20" s="2" t="s">
        <v>13</v>
      </c>
      <c r="B20" s="5" t="s">
        <v>52</v>
      </c>
      <c r="C20" s="5" t="s">
        <v>4</v>
      </c>
      <c r="D20" s="11"/>
      <c r="E20" s="50" t="s">
        <v>110</v>
      </c>
      <c r="F20" s="3" t="s">
        <v>23</v>
      </c>
      <c r="G20" s="42" t="str">
        <f>TEXT($F$4+12,("dddd"))</f>
        <v>Tuesday</v>
      </c>
      <c r="H20" s="43">
        <f>$F$4+13</f>
        <v>45056</v>
      </c>
    </row>
    <row r="21" spans="1:8" ht="25" thickTop="1" thickBot="1" x14ac:dyDescent="0.2">
      <c r="A21" s="2" t="s">
        <v>11</v>
      </c>
      <c r="B21" s="5" t="s">
        <v>53</v>
      </c>
      <c r="C21" s="5" t="s">
        <v>4</v>
      </c>
      <c r="D21" s="11"/>
      <c r="E21" s="23" t="s">
        <v>90</v>
      </c>
      <c r="F21" s="4" t="s">
        <v>75</v>
      </c>
      <c r="G21" s="42" t="str">
        <f>TEXT($F$4+17,("dddd"))</f>
        <v>Sunday</v>
      </c>
      <c r="H21" s="43">
        <f>$F$4+17</f>
        <v>45060</v>
      </c>
    </row>
    <row r="22" spans="1:8" ht="16" thickTop="1" thickBot="1" x14ac:dyDescent="0.2">
      <c r="A22" s="2" t="s">
        <v>12</v>
      </c>
      <c r="B22" s="5" t="s">
        <v>17</v>
      </c>
      <c r="C22" s="5" t="s">
        <v>4</v>
      </c>
      <c r="D22" s="11"/>
      <c r="E22" s="23" t="s">
        <v>92</v>
      </c>
      <c r="F22" s="4" t="s">
        <v>91</v>
      </c>
    </row>
    <row r="23" spans="1:8" ht="17" customHeight="1" thickTop="1" thickBot="1" x14ac:dyDescent="0.2">
      <c r="A23" s="2" t="s">
        <v>48</v>
      </c>
      <c r="B23" s="25" t="s">
        <v>49</v>
      </c>
      <c r="C23" s="25" t="s">
        <v>50</v>
      </c>
      <c r="D23" s="11"/>
      <c r="E23" s="11" t="s">
        <v>47</v>
      </c>
      <c r="F23" s="4"/>
      <c r="G23" s="8" t="s">
        <v>37</v>
      </c>
    </row>
    <row r="24" spans="1:8" ht="17" customHeight="1" thickBot="1" x14ac:dyDescent="0.2">
      <c r="A24" s="2"/>
      <c r="B24" s="56" t="s">
        <v>51</v>
      </c>
      <c r="C24" s="57"/>
      <c r="D24" s="11"/>
      <c r="E24" s="11"/>
      <c r="F24" s="4"/>
      <c r="G24" s="8" t="s">
        <v>38</v>
      </c>
    </row>
    <row r="25" spans="1:8" ht="17" customHeight="1" thickTop="1" thickBot="1" x14ac:dyDescent="0.2">
      <c r="A25" s="2" t="s">
        <v>55</v>
      </c>
      <c r="B25" s="51" t="s">
        <v>83</v>
      </c>
      <c r="C25" s="52"/>
      <c r="D25" s="11"/>
      <c r="E25" s="11" t="s">
        <v>47</v>
      </c>
      <c r="F25" s="4"/>
      <c r="G25" s="8" t="s">
        <v>39</v>
      </c>
    </row>
    <row r="26" spans="1:8" ht="17" customHeight="1" thickTop="1" thickBot="1" x14ac:dyDescent="0.2">
      <c r="A26" s="2" t="s">
        <v>57</v>
      </c>
      <c r="B26" s="51" t="s">
        <v>56</v>
      </c>
      <c r="C26" s="52"/>
      <c r="D26" s="11"/>
      <c r="E26" s="11" t="s">
        <v>47</v>
      </c>
      <c r="F26" s="4"/>
      <c r="G26" s="8" t="s">
        <v>40</v>
      </c>
    </row>
    <row r="27" spans="1:8" ht="17" customHeight="1" thickTop="1" thickBot="1" x14ac:dyDescent="0.2">
      <c r="A27" s="2" t="s">
        <v>58</v>
      </c>
      <c r="B27" s="51" t="s">
        <v>67</v>
      </c>
      <c r="C27" s="52"/>
      <c r="D27" s="11"/>
      <c r="E27" s="11" t="s">
        <v>47</v>
      </c>
      <c r="F27" s="4"/>
      <c r="G27" s="8" t="s">
        <v>41</v>
      </c>
    </row>
    <row r="28" spans="1:8" ht="17" customHeight="1" thickTop="1" thickBot="1" x14ac:dyDescent="0.2">
      <c r="A28" s="2" t="s">
        <v>73</v>
      </c>
      <c r="B28" s="51" t="s">
        <v>74</v>
      </c>
      <c r="C28" s="52"/>
      <c r="D28" s="11"/>
      <c r="E28" s="11" t="s">
        <v>72</v>
      </c>
      <c r="F28" s="4"/>
      <c r="G28" s="8" t="s">
        <v>42</v>
      </c>
    </row>
    <row r="29" spans="1:8" ht="17" customHeight="1" thickTop="1" thickBot="1" x14ac:dyDescent="0.2">
      <c r="A29" s="2" t="s">
        <v>71</v>
      </c>
      <c r="B29" s="51" t="s">
        <v>76</v>
      </c>
      <c r="C29" s="52"/>
      <c r="D29" s="11"/>
      <c r="E29" s="11" t="s">
        <v>72</v>
      </c>
      <c r="F29" s="4"/>
      <c r="G29" s="8" t="s">
        <v>43</v>
      </c>
    </row>
    <row r="30" spans="1:8" ht="14" thickTop="1" x14ac:dyDescent="0.15">
      <c r="D30" s="11"/>
    </row>
    <row r="31" spans="1:8" x14ac:dyDescent="0.15">
      <c r="A31" s="9" t="s">
        <v>37</v>
      </c>
      <c r="B31" s="9" t="s">
        <v>40</v>
      </c>
      <c r="C31" s="10"/>
      <c r="D31" s="11"/>
      <c r="E31" s="53" t="s">
        <v>44</v>
      </c>
      <c r="F31" s="53"/>
    </row>
    <row r="32" spans="1:8" x14ac:dyDescent="0.15">
      <c r="A32" s="9" t="s">
        <v>38</v>
      </c>
      <c r="B32" s="9" t="s">
        <v>41</v>
      </c>
      <c r="C32" s="10"/>
      <c r="D32" s="11"/>
      <c r="E32" s="10" t="s">
        <v>66</v>
      </c>
      <c r="F32" s="10"/>
    </row>
    <row r="33" spans="1:6" x14ac:dyDescent="0.15">
      <c r="A33" s="9" t="s">
        <v>39</v>
      </c>
      <c r="B33" s="9" t="s">
        <v>42</v>
      </c>
      <c r="C33" s="10"/>
      <c r="D33" s="11"/>
      <c r="E33" s="10" t="s">
        <v>81</v>
      </c>
      <c r="F33" s="10"/>
    </row>
    <row r="36" spans="1:6" x14ac:dyDescent="0.15">
      <c r="B36" s="22" t="s">
        <v>59</v>
      </c>
      <c r="C36" s="22" t="s">
        <v>60</v>
      </c>
      <c r="E36" t="s">
        <v>61</v>
      </c>
      <c r="F36" t="s">
        <v>78</v>
      </c>
    </row>
    <row r="37" spans="1:6" x14ac:dyDescent="0.15">
      <c r="E37" t="s">
        <v>64</v>
      </c>
      <c r="F37" t="s">
        <v>99</v>
      </c>
    </row>
    <row r="38" spans="1:6" x14ac:dyDescent="0.15">
      <c r="E38" t="s">
        <v>63</v>
      </c>
      <c r="F38" t="s">
        <v>68</v>
      </c>
    </row>
    <row r="39" spans="1:6" x14ac:dyDescent="0.15">
      <c r="E39" t="s">
        <v>60</v>
      </c>
      <c r="F39" t="s">
        <v>79</v>
      </c>
    </row>
    <row r="40" spans="1:6" x14ac:dyDescent="0.15">
      <c r="E40" t="s">
        <v>62</v>
      </c>
      <c r="F40" t="s">
        <v>65</v>
      </c>
    </row>
    <row r="41" spans="1:6" ht="42" x14ac:dyDescent="0.15">
      <c r="E41" s="27" t="s">
        <v>80</v>
      </c>
      <c r="F41" s="3" t="s">
        <v>82</v>
      </c>
    </row>
    <row r="45" spans="1:6" ht="45" x14ac:dyDescent="0.15">
      <c r="A45" s="41" t="s">
        <v>86</v>
      </c>
      <c r="B45" s="32"/>
      <c r="C45" s="32"/>
      <c r="D45" s="32"/>
      <c r="E45" s="32"/>
      <c r="F45" s="33" t="s">
        <v>97</v>
      </c>
    </row>
    <row r="46" spans="1:6" ht="30" x14ac:dyDescent="0.15">
      <c r="A46" s="34" t="s">
        <v>95</v>
      </c>
      <c r="B46" s="32"/>
      <c r="C46" s="32"/>
      <c r="D46" s="32"/>
      <c r="E46" s="32"/>
      <c r="F46" s="35" t="s">
        <v>93</v>
      </c>
    </row>
    <row r="47" spans="1:6" ht="45" x14ac:dyDescent="0.15">
      <c r="A47" s="34" t="s">
        <v>94</v>
      </c>
      <c r="B47" s="32"/>
      <c r="C47" s="32"/>
      <c r="D47" s="32"/>
      <c r="E47" s="32"/>
      <c r="F47" s="36" t="s">
        <v>96</v>
      </c>
    </row>
    <row r="48" spans="1:6" ht="150" x14ac:dyDescent="0.15">
      <c r="A48" s="37" t="s">
        <v>84</v>
      </c>
      <c r="B48" s="54" t="s">
        <v>85</v>
      </c>
      <c r="C48" s="54"/>
      <c r="D48" s="32"/>
      <c r="E48" s="38" t="s">
        <v>87</v>
      </c>
      <c r="F48" s="33" t="s">
        <v>102</v>
      </c>
    </row>
    <row r="49" spans="1:6" ht="14" x14ac:dyDescent="0.15">
      <c r="A49" s="32"/>
      <c r="B49" s="32"/>
      <c r="C49" s="32"/>
      <c r="D49" s="32"/>
      <c r="E49" s="32"/>
      <c r="F49" s="32"/>
    </row>
    <row r="50" spans="1:6" ht="90" x14ac:dyDescent="0.15">
      <c r="A50" s="37"/>
      <c r="B50" s="54"/>
      <c r="C50" s="54"/>
      <c r="D50" s="32"/>
      <c r="E50" s="39" t="s">
        <v>88</v>
      </c>
      <c r="F50" s="40" t="s">
        <v>105</v>
      </c>
    </row>
  </sheetData>
  <sheetProtection algorithmName="SHA-512" hashValue="0aVdWgdQFftBHDYzh9zCn0dcU3cZ0xDPzzDF9QlA4+1UnuBWlCbv9tYOE6U/y9NOXDeScKwI2EjDIH4zh0zjJw==" saltValue="LfeY9JhkB0CEHI0hfhWdBQ==" spinCount="100000" sheet="1" objects="1" scenarios="1"/>
  <mergeCells count="10">
    <mergeCell ref="B29:C29"/>
    <mergeCell ref="E31:F31"/>
    <mergeCell ref="B48:C48"/>
    <mergeCell ref="B50:C50"/>
    <mergeCell ref="A1:F1"/>
    <mergeCell ref="B24:C24"/>
    <mergeCell ref="B25:C25"/>
    <mergeCell ref="B26:C26"/>
    <mergeCell ref="B27:C27"/>
    <mergeCell ref="B28:C28"/>
  </mergeCells>
  <phoneticPr fontId="3" type="noConversion"/>
  <printOptions horizontalCentered="1"/>
  <pageMargins left="0" right="0" top="0" bottom="0" header="0.5" footer="0.5"/>
  <pageSetup scale="85" fitToHeight="2" orientation="landscape" horizontalDpi="1200" verticalDpi="0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 Calendar</vt:lpstr>
      <vt:lpstr>'Queen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Burns</dc:creator>
  <cp:lastModifiedBy>Robert Burns</cp:lastModifiedBy>
  <cp:lastPrinted>2023-04-23T21:12:35Z</cp:lastPrinted>
  <dcterms:created xsi:type="dcterms:W3CDTF">2006-07-06T04:36:09Z</dcterms:created>
  <dcterms:modified xsi:type="dcterms:W3CDTF">2023-04-27T14:23:03Z</dcterms:modified>
</cp:coreProperties>
</file>